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garcia\Documents\Estados Financieros\BVES\2016\"/>
    </mc:Choice>
  </mc:AlternateContent>
  <bookViews>
    <workbookView xWindow="0" yWindow="0" windowWidth="20490" windowHeight="8340" activeTab="1"/>
  </bookViews>
  <sheets>
    <sheet name="BG" sheetId="6" r:id="rId1"/>
    <sheet name="ER" sheetId="7" r:id="rId2"/>
    <sheet name="FE" sheetId="10" state="hidden" r:id="rId3"/>
    <sheet name="CP" sheetId="11" state="hidden" r:id="rId4"/>
  </sheets>
  <definedNames>
    <definedName name="_xlnm.Print_Area" localSheetId="0">BG!$B$2:$D$77</definedName>
    <definedName name="_xlnm.Print_Area" localSheetId="1">ER!$B$2:$D$62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1" l="1"/>
  <c r="H21" i="11"/>
  <c r="G21" i="11"/>
  <c r="F21" i="11"/>
  <c r="E21" i="11"/>
  <c r="D21" i="11"/>
  <c r="J21" i="11"/>
  <c r="D16" i="11"/>
  <c r="G7" i="11"/>
  <c r="J7" i="11"/>
  <c r="D22" i="11" l="1"/>
  <c r="D24" i="11" s="1"/>
  <c r="I5" i="10"/>
  <c r="G5" i="10"/>
  <c r="G10" i="11" l="1"/>
  <c r="G41" i="10"/>
  <c r="G18" i="10" l="1"/>
  <c r="G35" i="10"/>
  <c r="G37" i="10"/>
  <c r="G38" i="10"/>
  <c r="J10" i="11"/>
  <c r="G17" i="10"/>
  <c r="G34" i="10"/>
  <c r="G29" i="10"/>
  <c r="G26" i="10"/>
  <c r="G27" i="10"/>
  <c r="G16" i="10"/>
  <c r="E15" i="11" l="1"/>
  <c r="E16" i="11" s="1"/>
  <c r="E22" i="11" s="1"/>
  <c r="F15" i="11"/>
  <c r="F16" i="11" s="1"/>
  <c r="F22" i="11" s="1"/>
  <c r="G39" i="10"/>
  <c r="G19" i="10"/>
  <c r="G31" i="10"/>
  <c r="G15" i="11" l="1"/>
  <c r="G16" i="11" s="1"/>
  <c r="G22" i="11" s="1"/>
  <c r="G24" i="11" s="1"/>
  <c r="D1" i="6" l="1"/>
  <c r="H15" i="11"/>
  <c r="I15" i="11"/>
  <c r="I16" i="11" s="1"/>
  <c r="I22" i="11" s="1"/>
  <c r="G7" i="10"/>
  <c r="G23" i="10" s="1"/>
  <c r="G40" i="10" s="1"/>
  <c r="G42" i="10" s="1"/>
  <c r="G45" i="10" s="1"/>
  <c r="H16" i="11" l="1"/>
  <c r="H22" i="11" s="1"/>
  <c r="J15" i="11"/>
  <c r="J16" i="11" s="1"/>
  <c r="J22" i="11" s="1"/>
  <c r="J24" i="11" s="1"/>
</calcChain>
</file>

<file path=xl/sharedStrings.xml><?xml version="1.0" encoding="utf-8"?>
<sst xmlns="http://schemas.openxmlformats.org/spreadsheetml/2006/main" count="165" uniqueCount="133">
  <si>
    <t>ACTIVOS</t>
  </si>
  <si>
    <t>Activos de Intermediación</t>
  </si>
  <si>
    <t>Caja y Bancos</t>
  </si>
  <si>
    <t>Reportos y otras operaciones bursátiles (neto)</t>
  </si>
  <si>
    <t>Inversiones Financieras (neto)</t>
  </si>
  <si>
    <t>Cartera de Préstamos (neto)</t>
  </si>
  <si>
    <t>Bienes recibidos en pago (neto)</t>
  </si>
  <si>
    <t>Otros Activos</t>
  </si>
  <si>
    <t>Inversiones accionarias</t>
  </si>
  <si>
    <t>Diversos (neto)</t>
  </si>
  <si>
    <t>TOTAL ACTIVOS</t>
  </si>
  <si>
    <t>Activo Fijo</t>
  </si>
  <si>
    <t>Depósitos de clientes</t>
  </si>
  <si>
    <t>Pasivos de Intermediación</t>
  </si>
  <si>
    <t>Préstamos del Banco Central de Reserva</t>
  </si>
  <si>
    <t>Préstamos de otros bancos</t>
  </si>
  <si>
    <t>Reportos y otras obligaciones bursátiles</t>
  </si>
  <si>
    <t>Títulos de emisión propias</t>
  </si>
  <si>
    <t xml:space="preserve">Diversos </t>
  </si>
  <si>
    <t>Otros Pasivos</t>
  </si>
  <si>
    <t>Cuentas por pagar</t>
  </si>
  <si>
    <t>Provisiones</t>
  </si>
  <si>
    <t>Diversos</t>
  </si>
  <si>
    <t>Obligaciones Convertibles en Acciones</t>
  </si>
  <si>
    <t>Préstamos convertibles en acciones pactados hasta un año plazo</t>
  </si>
  <si>
    <t>Bonos convertibles en acciones pactados hasta un año plazo</t>
  </si>
  <si>
    <t>Bonos convertibles en acciones pactados a más de un año plazo</t>
  </si>
  <si>
    <t>Deuda Subordinada</t>
  </si>
  <si>
    <t>Patrimonio</t>
  </si>
  <si>
    <t>Capital social pagado</t>
  </si>
  <si>
    <t>Reservas de capital, resultados acumulados y patrimonio ganado</t>
  </si>
  <si>
    <t>Ingresos de Operación</t>
  </si>
  <si>
    <t>AA.1</t>
  </si>
  <si>
    <t>Intereses de préstamos</t>
  </si>
  <si>
    <t>AA.2</t>
  </si>
  <si>
    <t>Comisiones y otros ingresos de préstamos</t>
  </si>
  <si>
    <t>AA.3</t>
  </si>
  <si>
    <t>Intereses de inversiones</t>
  </si>
  <si>
    <t>AA.4</t>
  </si>
  <si>
    <t>Utilidad en venta de títulosvalores</t>
  </si>
  <si>
    <t>AA.5</t>
  </si>
  <si>
    <t>Reportos y operaciones bursátiles</t>
  </si>
  <si>
    <t>AA.6</t>
  </si>
  <si>
    <t>Intereses sobre depósitos</t>
  </si>
  <si>
    <t>AA.7</t>
  </si>
  <si>
    <t>Operaciones en moneda extranjera</t>
  </si>
  <si>
    <t>AA.8</t>
  </si>
  <si>
    <t>Otros servicios y contingencias</t>
  </si>
  <si>
    <t>BB.1</t>
  </si>
  <si>
    <t>Intereses y otros costos de depósitos</t>
  </si>
  <si>
    <t>Costos de Operación</t>
  </si>
  <si>
    <t>BB.2</t>
  </si>
  <si>
    <t>Intereses sobre préstamos</t>
  </si>
  <si>
    <t>BB.3</t>
  </si>
  <si>
    <t>Intereses sobre emisión de obligaciones</t>
  </si>
  <si>
    <t>BB.4</t>
  </si>
  <si>
    <t>Pérdida por venta de títulosvalores</t>
  </si>
  <si>
    <t>BB.5</t>
  </si>
  <si>
    <t>BB.6</t>
  </si>
  <si>
    <t>Reservas de Saneamiento</t>
  </si>
  <si>
    <t>Gastos de Operación</t>
  </si>
  <si>
    <t>De funcionarios y empleados</t>
  </si>
  <si>
    <t>Generales</t>
  </si>
  <si>
    <t>Depreciaciones y amortizaciones</t>
  </si>
  <si>
    <t>DD.3</t>
  </si>
  <si>
    <t>Dividendos</t>
  </si>
  <si>
    <t>Otros Ingresos y Gastos</t>
  </si>
  <si>
    <t>Impuesto Sobre la Renta</t>
  </si>
  <si>
    <t>PASIVOS Y PATRIMONIO</t>
  </si>
  <si>
    <t>Total Pasivos</t>
  </si>
  <si>
    <t>TOTAL PASIVOS Y PATRIMONIO</t>
  </si>
  <si>
    <t>BANCO AZUL DE EL SALVADOR</t>
  </si>
  <si>
    <t>USD$</t>
  </si>
  <si>
    <t>(Expresado en miles de Dólares de los Estados Unidos de América)</t>
  </si>
  <si>
    <t>Utilidad Antes de Gastos</t>
  </si>
  <si>
    <t>ESTADO DE RESULTADOS</t>
  </si>
  <si>
    <t>ESTADO DE FLUJO DE EFECTIVO</t>
  </si>
  <si>
    <t>ACTIVIDADES DE OPERACIÓN</t>
  </si>
  <si>
    <t>Utilidad neta</t>
  </si>
  <si>
    <t>Ajustes para conciliar la utilidad neta con el efectivo</t>
  </si>
  <si>
    <t>Por actividades de operación</t>
  </si>
  <si>
    <t>Reservas de saneamiento de activos</t>
  </si>
  <si>
    <t>Intereses y comisiones por recibir</t>
  </si>
  <si>
    <t>Intreses y comisiones por pagar</t>
  </si>
  <si>
    <t>Ganancia en venta de activos extraordinarios</t>
  </si>
  <si>
    <t>Ganancia en venta de activos fijos</t>
  </si>
  <si>
    <t>Cartera de préstamos</t>
  </si>
  <si>
    <t>Otros activos</t>
  </si>
  <si>
    <t>Depósitos del público</t>
  </si>
  <si>
    <t>Otros pasivos</t>
  </si>
  <si>
    <t>Efectivo neto provisto (usado) por (en) actividades de operación</t>
  </si>
  <si>
    <t>ACTIVIDADES DE INVERSIÓN</t>
  </si>
  <si>
    <t>Inversiones en instrumentos financieros</t>
  </si>
  <si>
    <t>Adquisición de activo fijo(*)</t>
  </si>
  <si>
    <t>Venta de activo fijo(*)</t>
  </si>
  <si>
    <t>Adquisición de activos extraordinarios(*)</t>
  </si>
  <si>
    <t>Venta de activos extraordinarios(*)</t>
  </si>
  <si>
    <t>Efectivo neto provisto (usado) por (en) actividades de inversión</t>
  </si>
  <si>
    <t>ACTIVIDADES DE FINANCIAMIENTO</t>
  </si>
  <si>
    <t>Préstamos obtenidos</t>
  </si>
  <si>
    <t>Emisión de instrumentos financieros</t>
  </si>
  <si>
    <t>Emisión de acciones</t>
  </si>
  <si>
    <t>Efectivo neto provisto (usado) por (en) actividades de financiamiento</t>
  </si>
  <si>
    <t>EFECTIVO EQUIVALENTE</t>
  </si>
  <si>
    <t>EFECTIVO AL INICIO DEL AÑO</t>
  </si>
  <si>
    <t>EFECTIVO AL FINAL DEL AÑO</t>
  </si>
  <si>
    <t>ESTADO DE CAMBIO EN EL PATRIMONIO</t>
  </si>
  <si>
    <t>CONCEPTOS</t>
  </si>
  <si>
    <t>Aumentos</t>
  </si>
  <si>
    <t>Disminuciones</t>
  </si>
  <si>
    <t>Saldo al</t>
  </si>
  <si>
    <t>Aportes pendientes de formalizar</t>
  </si>
  <si>
    <t>Reserva legal</t>
  </si>
  <si>
    <t>Reservas estaturarias</t>
  </si>
  <si>
    <t>Reservas voluntarias</t>
  </si>
  <si>
    <t>Utilidades distribuibles</t>
  </si>
  <si>
    <t>Patrimonio restringido</t>
  </si>
  <si>
    <t>Utilidad no distribuible</t>
  </si>
  <si>
    <t>Revalúos del activo fijo</t>
  </si>
  <si>
    <t>Recuperaciones de activos castigados</t>
  </si>
  <si>
    <t>TOTAL PATRIMONIO</t>
  </si>
  <si>
    <t>VALOR CONTABLE DE LAS ACCIONES</t>
  </si>
  <si>
    <t>No de acciones en circulacion</t>
  </si>
  <si>
    <t>BANCO AZUL DE EL SALVADOR, S.A.</t>
  </si>
  <si>
    <t>BALANCE GENERAL</t>
  </si>
  <si>
    <t>Préstamos de Bandesal</t>
  </si>
  <si>
    <t>Bienes inmuebles, muebles y otros (neto)</t>
  </si>
  <si>
    <t>Las notas que se acompañan son parte integral de los Estados Financieros</t>
  </si>
  <si>
    <t>Pérdida de Operación</t>
  </si>
  <si>
    <t>Pérdida Antes de Impuestos</t>
  </si>
  <si>
    <t>Pérdida Neta</t>
  </si>
  <si>
    <t>AL 30 DE SEPTIEMBRE DE 2016</t>
  </si>
  <si>
    <t>SEP.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</si>
</sst>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000"/>
    <numFmt numFmtId="167" formatCode="_(* #,##0_);_(* \(#,##0\);_(* &quot;-&quot;??_);_(@_)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6" fillId="3" borderId="0" xfId="0" applyFont="1" applyFill="1" applyBorder="1"/>
    <xf numFmtId="0" fontId="7" fillId="3" borderId="0" xfId="0" applyFont="1" applyFill="1" applyBorder="1"/>
    <xf numFmtId="0" fontId="7" fillId="3" borderId="1" xfId="0" applyFont="1" applyFill="1" applyBorder="1"/>
    <xf numFmtId="0" fontId="7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/>
    <xf numFmtId="165" fontId="7" fillId="3" borderId="0" xfId="0" applyNumberFormat="1" applyFont="1" applyFill="1" applyBorder="1"/>
    <xf numFmtId="0" fontId="7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164" fontId="7" fillId="2" borderId="0" xfId="1" applyNumberFormat="1" applyFont="1" applyFill="1" applyBorder="1"/>
    <xf numFmtId="164" fontId="7" fillId="2" borderId="1" xfId="1" applyNumberFormat="1" applyFont="1" applyFill="1" applyBorder="1"/>
    <xf numFmtId="164" fontId="6" fillId="2" borderId="0" xfId="0" applyNumberFormat="1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43" fontId="7" fillId="3" borderId="0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0" fontId="8" fillId="0" borderId="0" xfId="0" applyFont="1"/>
    <xf numFmtId="0" fontId="4" fillId="0" borderId="0" xfId="0" applyFont="1"/>
    <xf numFmtId="164" fontId="7" fillId="3" borderId="0" xfId="1" applyNumberFormat="1" applyFont="1" applyFill="1" applyBorder="1"/>
    <xf numFmtId="164" fontId="6" fillId="3" borderId="0" xfId="0" applyNumberFormat="1" applyFont="1" applyFill="1" applyBorder="1"/>
    <xf numFmtId="164" fontId="6" fillId="3" borderId="0" xfId="1" applyNumberFormat="1" applyFont="1" applyFill="1" applyBorder="1"/>
    <xf numFmtId="43" fontId="6" fillId="3" borderId="0" xfId="0" applyNumberFormat="1" applyFont="1" applyFill="1" applyBorder="1"/>
    <xf numFmtId="43" fontId="6" fillId="3" borderId="1" xfId="0" applyNumberFormat="1" applyFont="1" applyFill="1" applyBorder="1"/>
    <xf numFmtId="43" fontId="7" fillId="0" borderId="0" xfId="0" applyNumberFormat="1" applyFont="1" applyBorder="1"/>
    <xf numFmtId="164" fontId="7" fillId="3" borderId="1" xfId="1" applyNumberFormat="1" applyFont="1" applyFill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164" fontId="6" fillId="2" borderId="1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0" fillId="0" borderId="0" xfId="0" applyFont="1"/>
    <xf numFmtId="0" fontId="6" fillId="0" borderId="0" xfId="0" applyFont="1"/>
    <xf numFmtId="0" fontId="9" fillId="2" borderId="0" xfId="0" applyFont="1" applyFill="1"/>
    <xf numFmtId="0" fontId="10" fillId="2" borderId="0" xfId="0" applyFont="1" applyFill="1"/>
    <xf numFmtId="164" fontId="10" fillId="0" borderId="0" xfId="1" applyNumberFormat="1" applyFont="1"/>
    <xf numFmtId="164" fontId="10" fillId="2" borderId="0" xfId="1" applyNumberFormat="1" applyFont="1" applyFill="1"/>
    <xf numFmtId="0" fontId="9" fillId="0" borderId="1" xfId="0" applyFont="1" applyBorder="1"/>
    <xf numFmtId="164" fontId="10" fillId="0" borderId="1" xfId="1" applyNumberFormat="1" applyFont="1" applyBorder="1"/>
    <xf numFmtId="164" fontId="9" fillId="2" borderId="1" xfId="1" applyNumberFormat="1" applyFont="1" applyFill="1" applyBorder="1"/>
    <xf numFmtId="164" fontId="10" fillId="2" borderId="1" xfId="0" applyNumberFormat="1" applyFont="1" applyFill="1" applyBorder="1"/>
    <xf numFmtId="164" fontId="10" fillId="2" borderId="1" xfId="1" applyNumberFormat="1" applyFont="1" applyFill="1" applyBorder="1"/>
    <xf numFmtId="164" fontId="9" fillId="2" borderId="0" xfId="1" applyNumberFormat="1" applyFont="1" applyFill="1"/>
    <xf numFmtId="0" fontId="10" fillId="0" borderId="1" xfId="0" applyFont="1" applyBorder="1"/>
    <xf numFmtId="0" fontId="9" fillId="2" borderId="1" xfId="0" applyFont="1" applyFill="1" applyBorder="1"/>
    <xf numFmtId="0" fontId="10" fillId="2" borderId="1" xfId="0" applyFont="1" applyFill="1" applyBorder="1"/>
    <xf numFmtId="164" fontId="10" fillId="0" borderId="2" xfId="1" applyNumberFormat="1" applyFont="1" applyBorder="1"/>
    <xf numFmtId="164" fontId="10" fillId="2" borderId="2" xfId="1" applyNumberFormat="1" applyFont="1" applyFill="1" applyBorder="1"/>
    <xf numFmtId="168" fontId="9" fillId="2" borderId="0" xfId="0" applyNumberFormat="1" applyFont="1" applyFill="1"/>
    <xf numFmtId="43" fontId="9" fillId="2" borderId="0" xfId="1" applyFont="1" applyFill="1"/>
    <xf numFmtId="166" fontId="10" fillId="0" borderId="0" xfId="0" applyNumberFormat="1" applyFont="1"/>
    <xf numFmtId="166" fontId="10" fillId="0" borderId="0" xfId="0" applyNumberFormat="1" applyFont="1" applyAlignment="1">
      <alignment horizontal="right"/>
    </xf>
    <xf numFmtId="0" fontId="11" fillId="0" borderId="0" xfId="0" applyFont="1"/>
    <xf numFmtId="167" fontId="12" fillId="0" borderId="0" xfId="1" applyNumberFormat="1" applyFont="1"/>
    <xf numFmtId="167" fontId="11" fillId="0" borderId="0" xfId="0" applyNumberFormat="1" applyFont="1"/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5" fillId="4" borderId="0" xfId="0" applyFont="1" applyFill="1" applyBorder="1" applyAlignment="1">
      <alignment vertical="center" wrapText="1"/>
    </xf>
    <xf numFmtId="0" fontId="7" fillId="4" borderId="0" xfId="0" applyFont="1" applyFill="1" applyBorder="1"/>
    <xf numFmtId="0" fontId="4" fillId="4" borderId="0" xfId="0" applyFont="1" applyFill="1" applyBorder="1" applyAlignment="1">
      <alignment horizontal="right" vertical="center" wrapText="1"/>
    </xf>
    <xf numFmtId="164" fontId="7" fillId="4" borderId="0" xfId="1" applyNumberFormat="1" applyFont="1" applyFill="1" applyBorder="1"/>
    <xf numFmtId="0" fontId="5" fillId="4" borderId="0" xfId="0" applyFont="1" applyFill="1" applyBorder="1" applyAlignment="1">
      <alignment horizontal="right" vertical="center" wrapText="1"/>
    </xf>
    <xf numFmtId="164" fontId="7" fillId="3" borderId="0" xfId="0" applyNumberFormat="1" applyFont="1" applyFill="1" applyBorder="1"/>
    <xf numFmtId="0" fontId="7" fillId="3" borderId="0" xfId="0" applyFont="1" applyFill="1" applyBorder="1" applyAlignment="1">
      <alignment horizontal="center"/>
    </xf>
    <xf numFmtId="10" fontId="7" fillId="3" borderId="0" xfId="2" applyNumberFormat="1" applyFont="1" applyFill="1" applyBorder="1"/>
    <xf numFmtId="8" fontId="7" fillId="3" borderId="0" xfId="0" applyNumberFormat="1" applyFont="1" applyFill="1" applyBorder="1"/>
    <xf numFmtId="0" fontId="7" fillId="0" borderId="0" xfId="0" applyFont="1" applyFill="1" applyBorder="1"/>
    <xf numFmtId="0" fontId="14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/>
    </xf>
    <xf numFmtId="49" fontId="6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164" fontId="6" fillId="3" borderId="3" xfId="0" applyNumberFormat="1" applyFont="1" applyFill="1" applyBorder="1"/>
    <xf numFmtId="0" fontId="4" fillId="3" borderId="0" xfId="0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vertical="top"/>
    </xf>
    <xf numFmtId="168" fontId="7" fillId="3" borderId="0" xfId="1" applyNumberFormat="1" applyFont="1" applyFill="1" applyBorder="1" applyAlignment="1">
      <alignment horizontal="left" vertical="center" indent="7"/>
    </xf>
    <xf numFmtId="164" fontId="6" fillId="3" borderId="2" xfId="1" applyNumberFormat="1" applyFont="1" applyFill="1" applyBorder="1"/>
    <xf numFmtId="164" fontId="6" fillId="3" borderId="1" xfId="0" applyNumberFormat="1" applyFont="1" applyFill="1" applyBorder="1"/>
    <xf numFmtId="0" fontId="14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226918</xdr:colOff>
      <xdr:row>62</xdr:row>
      <xdr:rowOff>179297</xdr:rowOff>
    </xdr:from>
    <xdr:to>
      <xdr:col>1</xdr:col>
      <xdr:colOff>2112868</xdr:colOff>
      <xdr:row>65</xdr:row>
      <xdr:rowOff>64997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16565" y="8774209"/>
          <a:ext cx="18859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Carlos Enrique Araujo Eserski</a:t>
          </a:r>
        </a:p>
        <a:p>
          <a:pPr algn="ctr"/>
          <a:r>
            <a:rPr lang="es-SV" sz="1000"/>
            <a:t>Director Presidente</a:t>
          </a:r>
        </a:p>
      </xdr:txBody>
    </xdr:sp>
    <xdr:clientData/>
  </xdr:twoCellAnchor>
  <xdr:twoCellAnchor>
    <xdr:from>
      <xdr:col>1</xdr:col>
      <xdr:colOff>2759451</xdr:colOff>
      <xdr:row>62</xdr:row>
      <xdr:rowOff>187142</xdr:rowOff>
    </xdr:from>
    <xdr:to>
      <xdr:col>2</xdr:col>
      <xdr:colOff>182657</xdr:colOff>
      <xdr:row>65</xdr:row>
      <xdr:rowOff>72842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49098" y="8782054"/>
          <a:ext cx="2600324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Manuel Antonio Francisco Rodríguez</a:t>
          </a:r>
          <a:r>
            <a:rPr lang="es-SV" sz="1000" baseline="0"/>
            <a:t> Harrison</a:t>
          </a:r>
        </a:p>
        <a:p>
          <a:pPr algn="ctr"/>
          <a:r>
            <a:rPr lang="es-SV" sz="1000"/>
            <a:t>Director Secretario</a:t>
          </a:r>
        </a:p>
      </xdr:txBody>
    </xdr:sp>
    <xdr:clientData/>
  </xdr:twoCellAnchor>
  <xdr:twoCellAnchor>
    <xdr:from>
      <xdr:col>3</xdr:col>
      <xdr:colOff>481852</xdr:colOff>
      <xdr:row>74</xdr:row>
      <xdr:rowOff>24658</xdr:rowOff>
    </xdr:from>
    <xdr:to>
      <xdr:col>4</xdr:col>
      <xdr:colOff>0</xdr:colOff>
      <xdr:row>76</xdr:row>
      <xdr:rowOff>100858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252881" y="10143570"/>
          <a:ext cx="198176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Mario</a:t>
          </a:r>
          <a:r>
            <a:rPr lang="es-SV" sz="1000" baseline="0"/>
            <a:t> Wilfredo Lopez Miranda</a:t>
          </a:r>
          <a:endParaRPr lang="es-SV" sz="1000"/>
        </a:p>
        <a:p>
          <a:pPr algn="ctr"/>
          <a:r>
            <a:rPr lang="es-SV" sz="1000"/>
            <a:t>Director</a:t>
          </a:r>
        </a:p>
      </xdr:txBody>
    </xdr:sp>
    <xdr:clientData/>
  </xdr:twoCellAnchor>
  <xdr:twoCellAnchor>
    <xdr:from>
      <xdr:col>2</xdr:col>
      <xdr:colOff>302559</xdr:colOff>
      <xdr:row>63</xdr:row>
      <xdr:rowOff>15134</xdr:rowOff>
    </xdr:from>
    <xdr:to>
      <xdr:col>4</xdr:col>
      <xdr:colOff>403412</xdr:colOff>
      <xdr:row>65</xdr:row>
      <xdr:rowOff>91334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5059" y="9372046"/>
          <a:ext cx="1792941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Luis Rolando Álvarez Prunera</a:t>
          </a:r>
        </a:p>
        <a:p>
          <a:pPr algn="ctr"/>
          <a:r>
            <a:rPr lang="es-SV" sz="1000"/>
            <a:t>Director</a:t>
          </a:r>
        </a:p>
      </xdr:txBody>
    </xdr:sp>
    <xdr:clientData/>
  </xdr:twoCellAnchor>
  <xdr:twoCellAnchor>
    <xdr:from>
      <xdr:col>1</xdr:col>
      <xdr:colOff>2194672</xdr:colOff>
      <xdr:row>74</xdr:row>
      <xdr:rowOff>61636</xdr:rowOff>
    </xdr:from>
    <xdr:to>
      <xdr:col>1</xdr:col>
      <xdr:colOff>3871072</xdr:colOff>
      <xdr:row>76</xdr:row>
      <xdr:rowOff>137836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84319" y="10180548"/>
          <a:ext cx="16764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Oscar</a:t>
          </a:r>
          <a:r>
            <a:rPr lang="es-SV" sz="1000" baseline="0"/>
            <a:t> Armando Rodríguez</a:t>
          </a:r>
          <a:endParaRPr lang="es-SV" sz="1000"/>
        </a:p>
        <a:p>
          <a:pPr algn="ctr"/>
          <a:r>
            <a:rPr lang="es-SV" sz="1000"/>
            <a:t>Director</a:t>
          </a:r>
        </a:p>
      </xdr:txBody>
    </xdr:sp>
    <xdr:clientData/>
  </xdr:twoCellAnchor>
  <xdr:twoCellAnchor>
    <xdr:from>
      <xdr:col>1</xdr:col>
      <xdr:colOff>224117</xdr:colOff>
      <xdr:row>74</xdr:row>
      <xdr:rowOff>56029</xdr:rowOff>
    </xdr:from>
    <xdr:to>
      <xdr:col>1</xdr:col>
      <xdr:colOff>2205877</xdr:colOff>
      <xdr:row>76</xdr:row>
      <xdr:rowOff>132229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3764" y="10174941"/>
          <a:ext cx="198176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Claudia</a:t>
          </a:r>
          <a:r>
            <a:rPr lang="es-SV" sz="1000" baseline="0"/>
            <a:t> Johana Hill Vásquez</a:t>
          </a:r>
          <a:endParaRPr lang="es-SV" sz="1000"/>
        </a:p>
        <a:p>
          <a:pPr algn="ctr"/>
          <a:r>
            <a:rPr lang="es-SV" sz="1000"/>
            <a:t>Directora</a:t>
          </a:r>
        </a:p>
      </xdr:txBody>
    </xdr:sp>
    <xdr:clientData/>
  </xdr:twoCellAnchor>
  <xdr:twoCellAnchor>
    <xdr:from>
      <xdr:col>1</xdr:col>
      <xdr:colOff>3877236</xdr:colOff>
      <xdr:row>74</xdr:row>
      <xdr:rowOff>56030</xdr:rowOff>
    </xdr:from>
    <xdr:to>
      <xdr:col>3</xdr:col>
      <xdr:colOff>448236</xdr:colOff>
      <xdr:row>76</xdr:row>
      <xdr:rowOff>132230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966883" y="10174942"/>
          <a:ext cx="2252382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Claudia Alexandra Maria</a:t>
          </a:r>
          <a:r>
            <a:rPr lang="es-SV" sz="1000" baseline="0"/>
            <a:t> Araujo de Sola</a:t>
          </a:r>
          <a:endParaRPr lang="es-SV" sz="1000"/>
        </a:p>
        <a:p>
          <a:pPr algn="ctr"/>
          <a:r>
            <a:rPr lang="es-SV" sz="1000"/>
            <a:t>Directora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159685</xdr:colOff>
      <xdr:row>47</xdr:row>
      <xdr:rowOff>100854</xdr:rowOff>
    </xdr:from>
    <xdr:to>
      <xdr:col>1</xdr:col>
      <xdr:colOff>2045635</xdr:colOff>
      <xdr:row>49</xdr:row>
      <xdr:rowOff>177054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61391" y="7832913"/>
          <a:ext cx="18859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Carlos Enrique Araujo Eserski</a:t>
          </a:r>
        </a:p>
        <a:p>
          <a:pPr algn="ctr"/>
          <a:r>
            <a:rPr lang="es-SV" sz="1000"/>
            <a:t>Director Presidente</a:t>
          </a:r>
        </a:p>
      </xdr:txBody>
    </xdr:sp>
    <xdr:clientData/>
  </xdr:twoCellAnchor>
  <xdr:twoCellAnchor>
    <xdr:from>
      <xdr:col>1</xdr:col>
      <xdr:colOff>2692218</xdr:colOff>
      <xdr:row>47</xdr:row>
      <xdr:rowOff>108699</xdr:rowOff>
    </xdr:from>
    <xdr:to>
      <xdr:col>2</xdr:col>
      <xdr:colOff>0</xdr:colOff>
      <xdr:row>49</xdr:row>
      <xdr:rowOff>184899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893924" y="7840758"/>
          <a:ext cx="2600324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Manuel Antonio Francisco Rodríguez</a:t>
          </a:r>
          <a:r>
            <a:rPr lang="es-SV" sz="1000" baseline="0"/>
            <a:t> Harrison</a:t>
          </a:r>
        </a:p>
        <a:p>
          <a:pPr algn="ctr"/>
          <a:r>
            <a:rPr lang="es-SV" sz="1000"/>
            <a:t>Director Secretario</a:t>
          </a:r>
        </a:p>
      </xdr:txBody>
    </xdr:sp>
    <xdr:clientData/>
  </xdr:twoCellAnchor>
  <xdr:twoCellAnchor>
    <xdr:from>
      <xdr:col>3</xdr:col>
      <xdr:colOff>246529</xdr:colOff>
      <xdr:row>58</xdr:row>
      <xdr:rowOff>114303</xdr:rowOff>
    </xdr:from>
    <xdr:to>
      <xdr:col>4</xdr:col>
      <xdr:colOff>0</xdr:colOff>
      <xdr:row>61</xdr:row>
      <xdr:rowOff>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264088" y="9941862"/>
          <a:ext cx="198176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Mario</a:t>
          </a:r>
          <a:r>
            <a:rPr lang="es-SV" sz="1000" baseline="0"/>
            <a:t> Wilfredo Lopez Miranda</a:t>
          </a:r>
          <a:endParaRPr lang="es-SV" sz="1000"/>
        </a:p>
        <a:p>
          <a:pPr algn="ctr"/>
          <a:r>
            <a:rPr lang="es-SV" sz="1000"/>
            <a:t>Director</a:t>
          </a:r>
        </a:p>
      </xdr:txBody>
    </xdr:sp>
    <xdr:clientData/>
  </xdr:twoCellAnchor>
  <xdr:twoCellAnchor>
    <xdr:from>
      <xdr:col>2</xdr:col>
      <xdr:colOff>201706</xdr:colOff>
      <xdr:row>47</xdr:row>
      <xdr:rowOff>127190</xdr:rowOff>
    </xdr:from>
    <xdr:to>
      <xdr:col>4</xdr:col>
      <xdr:colOff>694764</xdr:colOff>
      <xdr:row>50</xdr:row>
      <xdr:rowOff>179293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042647" y="7859249"/>
          <a:ext cx="1961029" cy="623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Luis Rolando Álvarez Prunera</a:t>
          </a:r>
        </a:p>
        <a:p>
          <a:pPr algn="ctr"/>
          <a:r>
            <a:rPr lang="es-SV" sz="1000"/>
            <a:t>Director</a:t>
          </a:r>
        </a:p>
      </xdr:txBody>
    </xdr:sp>
    <xdr:clientData/>
  </xdr:twoCellAnchor>
  <xdr:twoCellAnchor>
    <xdr:from>
      <xdr:col>1</xdr:col>
      <xdr:colOff>2093820</xdr:colOff>
      <xdr:row>58</xdr:row>
      <xdr:rowOff>151281</xdr:rowOff>
    </xdr:from>
    <xdr:to>
      <xdr:col>1</xdr:col>
      <xdr:colOff>3770220</xdr:colOff>
      <xdr:row>61</xdr:row>
      <xdr:rowOff>36981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295526" y="9978840"/>
          <a:ext cx="16764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Oscar</a:t>
          </a:r>
          <a:r>
            <a:rPr lang="es-SV" sz="1000" baseline="0"/>
            <a:t> Armando Rodríguez</a:t>
          </a:r>
          <a:endParaRPr lang="es-SV" sz="1000"/>
        </a:p>
        <a:p>
          <a:pPr algn="ctr"/>
          <a:r>
            <a:rPr lang="es-SV" sz="1000"/>
            <a:t>Director</a:t>
          </a:r>
        </a:p>
      </xdr:txBody>
    </xdr:sp>
    <xdr:clientData/>
  </xdr:twoCellAnchor>
  <xdr:twoCellAnchor>
    <xdr:from>
      <xdr:col>1</xdr:col>
      <xdr:colOff>123265</xdr:colOff>
      <xdr:row>58</xdr:row>
      <xdr:rowOff>145674</xdr:rowOff>
    </xdr:from>
    <xdr:to>
      <xdr:col>1</xdr:col>
      <xdr:colOff>2105025</xdr:colOff>
      <xdr:row>61</xdr:row>
      <xdr:rowOff>31374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24971" y="9973233"/>
          <a:ext cx="198176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Claudia</a:t>
          </a:r>
          <a:r>
            <a:rPr lang="es-SV" sz="1000" baseline="0"/>
            <a:t> Johana Hill Vásquez</a:t>
          </a:r>
          <a:endParaRPr lang="es-SV" sz="1000"/>
        </a:p>
        <a:p>
          <a:pPr algn="ctr"/>
          <a:r>
            <a:rPr lang="es-SV" sz="1000"/>
            <a:t>Directora</a:t>
          </a:r>
        </a:p>
      </xdr:txBody>
    </xdr:sp>
    <xdr:clientData/>
  </xdr:twoCellAnchor>
  <xdr:twoCellAnchor>
    <xdr:from>
      <xdr:col>1</xdr:col>
      <xdr:colOff>3810001</xdr:colOff>
      <xdr:row>58</xdr:row>
      <xdr:rowOff>145675</xdr:rowOff>
    </xdr:from>
    <xdr:to>
      <xdr:col>3</xdr:col>
      <xdr:colOff>246530</xdr:colOff>
      <xdr:row>61</xdr:row>
      <xdr:rowOff>31375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011707" y="9973234"/>
          <a:ext cx="2252382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000"/>
            <a:t>Claudia Alexandra Maria</a:t>
          </a:r>
          <a:r>
            <a:rPr lang="es-SV" sz="1000" baseline="0"/>
            <a:t> Araujo de Sola</a:t>
          </a:r>
          <a:endParaRPr lang="es-SV" sz="1000"/>
        </a:p>
        <a:p>
          <a:pPr algn="ctr"/>
          <a:r>
            <a:rPr lang="es-SV" sz="1000"/>
            <a:t>Directora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="85" zoomScaleNormal="85" workbookViewId="0">
      <pane xSplit="2" ySplit="7" topLeftCell="C53" activePane="bottomRight" state="frozen"/>
      <selection activeCell="B35" sqref="B35"/>
      <selection pane="topRight" activeCell="B35" sqref="B35"/>
      <selection pane="bottomLeft" activeCell="B35" sqref="B35"/>
      <selection pane="bottomRight" activeCell="D68" sqref="D68"/>
    </sheetView>
  </sheetViews>
  <sheetFormatPr baseColWidth="10" defaultRowHeight="15" x14ac:dyDescent="0.2"/>
  <cols>
    <col min="1" max="1" width="1.28515625" style="2" customWidth="1"/>
    <col min="2" max="2" width="70.140625" style="2" customWidth="1"/>
    <col min="3" max="3" width="7.5703125" style="2" bestFit="1" customWidth="1"/>
    <col min="4" max="4" width="17.85546875" style="2" bestFit="1" customWidth="1"/>
    <col min="5" max="5" width="13.5703125" style="2" bestFit="1" customWidth="1"/>
    <col min="6" max="16384" width="11.42578125" style="2"/>
  </cols>
  <sheetData>
    <row r="1" spans="1:7" ht="7.5" customHeight="1" x14ac:dyDescent="0.2">
      <c r="D1" s="9">
        <f>+D24-D52</f>
        <v>0</v>
      </c>
    </row>
    <row r="2" spans="1:7" ht="18" x14ac:dyDescent="0.25">
      <c r="B2" s="79" t="s">
        <v>123</v>
      </c>
      <c r="C2" s="79"/>
      <c r="D2" s="79"/>
    </row>
    <row r="3" spans="1:7" ht="18" x14ac:dyDescent="0.25">
      <c r="B3" s="79" t="s">
        <v>124</v>
      </c>
      <c r="C3" s="79"/>
      <c r="D3" s="79"/>
    </row>
    <row r="4" spans="1:7" ht="18" customHeight="1" x14ac:dyDescent="0.25">
      <c r="B4" s="79" t="s">
        <v>131</v>
      </c>
      <c r="C4" s="79"/>
      <c r="D4" s="79"/>
    </row>
    <row r="5" spans="1:7" x14ac:dyDescent="0.2">
      <c r="B5" s="80" t="s">
        <v>73</v>
      </c>
      <c r="C5" s="80"/>
      <c r="D5" s="80"/>
    </row>
    <row r="6" spans="1:7" ht="16.5" customHeight="1" x14ac:dyDescent="0.2">
      <c r="B6" s="75"/>
      <c r="C6" s="75"/>
      <c r="D6" s="75"/>
    </row>
    <row r="7" spans="1:7" ht="15.75" x14ac:dyDescent="0.25">
      <c r="A7" s="75"/>
      <c r="D7" s="81" t="s">
        <v>132</v>
      </c>
    </row>
    <row r="8" spans="1:7" ht="3.75" customHeight="1" x14ac:dyDescent="0.2"/>
    <row r="9" spans="1:7" ht="15.75" x14ac:dyDescent="0.25">
      <c r="B9" s="1" t="s">
        <v>0</v>
      </c>
    </row>
    <row r="10" spans="1:7" ht="15.75" x14ac:dyDescent="0.2">
      <c r="B10" s="82" t="s">
        <v>1</v>
      </c>
      <c r="C10" s="83"/>
    </row>
    <row r="11" spans="1:7" x14ac:dyDescent="0.2">
      <c r="B11" s="84" t="s">
        <v>2</v>
      </c>
      <c r="C11" s="84" t="s">
        <v>72</v>
      </c>
      <c r="D11" s="24">
        <v>36672.800000000003</v>
      </c>
      <c r="E11" s="74"/>
      <c r="G11" s="74"/>
    </row>
    <row r="12" spans="1:7" hidden="1" x14ac:dyDescent="0.2">
      <c r="B12" s="84" t="s">
        <v>3</v>
      </c>
      <c r="C12" s="84"/>
      <c r="D12" s="24"/>
    </row>
    <row r="13" spans="1:7" x14ac:dyDescent="0.2">
      <c r="B13" s="84" t="s">
        <v>4</v>
      </c>
      <c r="C13" s="84"/>
      <c r="D13" s="24">
        <v>4192.8</v>
      </c>
      <c r="E13" s="74"/>
      <c r="G13" s="74"/>
    </row>
    <row r="14" spans="1:7" x14ac:dyDescent="0.2">
      <c r="B14" s="84" t="s">
        <v>5</v>
      </c>
      <c r="C14" s="84"/>
      <c r="D14" s="30">
        <v>143238.5</v>
      </c>
      <c r="E14" s="74"/>
      <c r="G14" s="74"/>
    </row>
    <row r="15" spans="1:7" ht="15.75" x14ac:dyDescent="0.25">
      <c r="B15" s="85"/>
      <c r="C15" s="85"/>
      <c r="D15" s="25">
        <v>184104.1</v>
      </c>
      <c r="E15" s="74"/>
      <c r="G15" s="74"/>
    </row>
    <row r="16" spans="1:7" ht="15.75" x14ac:dyDescent="0.2">
      <c r="B16" s="82" t="s">
        <v>7</v>
      </c>
      <c r="C16" s="85"/>
      <c r="D16" s="74"/>
      <c r="E16" s="74"/>
      <c r="G16" s="74"/>
    </row>
    <row r="17" spans="2:7" ht="15" hidden="1" customHeight="1" x14ac:dyDescent="0.2">
      <c r="B17" s="84" t="s">
        <v>6</v>
      </c>
      <c r="C17" s="84"/>
      <c r="D17" s="24">
        <v>0</v>
      </c>
      <c r="E17" s="74"/>
      <c r="G17" s="74"/>
    </row>
    <row r="18" spans="2:7" ht="15" hidden="1" customHeight="1" x14ac:dyDescent="0.2">
      <c r="B18" s="84" t="s">
        <v>8</v>
      </c>
      <c r="C18" s="84"/>
      <c r="D18" s="24">
        <v>0</v>
      </c>
      <c r="E18" s="74"/>
      <c r="G18" s="74"/>
    </row>
    <row r="19" spans="2:7" x14ac:dyDescent="0.2">
      <c r="B19" s="84" t="s">
        <v>9</v>
      </c>
      <c r="C19" s="84"/>
      <c r="D19" s="30">
        <v>16681.400000000001</v>
      </c>
      <c r="E19" s="74"/>
      <c r="G19" s="74"/>
    </row>
    <row r="20" spans="2:7" ht="15.75" x14ac:dyDescent="0.25">
      <c r="B20" s="85"/>
      <c r="C20" s="85"/>
      <c r="D20" s="25">
        <v>16681.400000000001</v>
      </c>
      <c r="E20" s="74"/>
      <c r="G20" s="74"/>
    </row>
    <row r="21" spans="2:7" ht="15.75" x14ac:dyDescent="0.2">
      <c r="B21" s="82" t="s">
        <v>11</v>
      </c>
      <c r="C21" s="85"/>
      <c r="D21" s="20"/>
      <c r="E21" s="74"/>
      <c r="G21" s="74"/>
    </row>
    <row r="22" spans="2:7" x14ac:dyDescent="0.2">
      <c r="B22" s="84" t="s">
        <v>126</v>
      </c>
      <c r="C22" s="84"/>
      <c r="D22" s="24">
        <v>4554.3</v>
      </c>
      <c r="E22" s="74"/>
      <c r="G22" s="74"/>
    </row>
    <row r="23" spans="2:7" ht="6.75" customHeight="1" x14ac:dyDescent="0.2">
      <c r="B23" s="85"/>
      <c r="C23" s="85"/>
      <c r="D23" s="20"/>
      <c r="E23" s="74"/>
      <c r="G23" s="74"/>
    </row>
    <row r="24" spans="2:7" ht="16.5" thickBot="1" x14ac:dyDescent="0.3">
      <c r="B24" s="82" t="s">
        <v>10</v>
      </c>
      <c r="C24" s="85"/>
      <c r="D24" s="86">
        <v>205339.8</v>
      </c>
      <c r="E24" s="74"/>
      <c r="G24" s="74"/>
    </row>
    <row r="25" spans="2:7" ht="9.75" customHeight="1" thickTop="1" x14ac:dyDescent="0.25">
      <c r="B25" s="82"/>
      <c r="C25" s="85"/>
      <c r="D25" s="27"/>
      <c r="E25" s="74"/>
      <c r="G25" s="74"/>
    </row>
    <row r="26" spans="2:7" ht="15.75" x14ac:dyDescent="0.2">
      <c r="B26" s="87" t="s">
        <v>68</v>
      </c>
      <c r="C26" s="85"/>
      <c r="E26" s="74"/>
      <c r="G26" s="74"/>
    </row>
    <row r="27" spans="2:7" ht="15.75" x14ac:dyDescent="0.2">
      <c r="B27" s="82" t="s">
        <v>13</v>
      </c>
      <c r="C27" s="85"/>
      <c r="E27" s="74"/>
      <c r="G27" s="74"/>
    </row>
    <row r="28" spans="2:7" x14ac:dyDescent="0.2">
      <c r="B28" s="84" t="s">
        <v>12</v>
      </c>
      <c r="C28" s="84"/>
      <c r="D28" s="24">
        <v>144624.20000000001</v>
      </c>
      <c r="E28" s="74"/>
      <c r="G28" s="74"/>
    </row>
    <row r="29" spans="2:7" ht="15" hidden="1" customHeight="1" x14ac:dyDescent="0.2">
      <c r="B29" s="84" t="s">
        <v>14</v>
      </c>
      <c r="C29" s="84"/>
      <c r="D29" s="24">
        <v>0</v>
      </c>
      <c r="E29" s="74"/>
      <c r="G29" s="74"/>
    </row>
    <row r="30" spans="2:7" x14ac:dyDescent="0.2">
      <c r="B30" s="84" t="s">
        <v>125</v>
      </c>
      <c r="C30" s="84"/>
      <c r="D30" s="24">
        <v>10882.7</v>
      </c>
      <c r="E30" s="74"/>
      <c r="G30" s="74"/>
    </row>
    <row r="31" spans="2:7" ht="15" hidden="1" customHeight="1" x14ac:dyDescent="0.2">
      <c r="B31" s="84" t="s">
        <v>15</v>
      </c>
      <c r="C31" s="84"/>
      <c r="D31" s="24">
        <v>0</v>
      </c>
      <c r="E31" s="74"/>
      <c r="G31" s="74"/>
    </row>
    <row r="32" spans="2:7" ht="15" hidden="1" customHeight="1" x14ac:dyDescent="0.2">
      <c r="B32" s="84" t="s">
        <v>16</v>
      </c>
      <c r="C32" s="84"/>
      <c r="D32" s="24">
        <v>0</v>
      </c>
      <c r="E32" s="74"/>
      <c r="G32" s="74"/>
    </row>
    <row r="33" spans="2:7" ht="15" hidden="1" customHeight="1" x14ac:dyDescent="0.2">
      <c r="B33" s="84" t="s">
        <v>17</v>
      </c>
      <c r="C33" s="84"/>
      <c r="D33" s="24">
        <v>0</v>
      </c>
      <c r="E33" s="74"/>
      <c r="G33" s="74"/>
    </row>
    <row r="34" spans="2:7" x14ac:dyDescent="0.2">
      <c r="B34" s="84" t="s">
        <v>18</v>
      </c>
      <c r="C34" s="84"/>
      <c r="D34" s="30">
        <v>1191.3</v>
      </c>
      <c r="E34" s="74"/>
      <c r="G34" s="74"/>
    </row>
    <row r="35" spans="2:7" ht="15.75" x14ac:dyDescent="0.25">
      <c r="B35" s="85"/>
      <c r="C35" s="85"/>
      <c r="D35" s="25">
        <v>156698.20000000001</v>
      </c>
      <c r="E35" s="74"/>
      <c r="G35" s="74"/>
    </row>
    <row r="36" spans="2:7" ht="15.75" x14ac:dyDescent="0.2">
      <c r="B36" s="82" t="s">
        <v>19</v>
      </c>
      <c r="C36" s="85"/>
      <c r="E36" s="74"/>
      <c r="G36" s="74"/>
    </row>
    <row r="37" spans="2:7" x14ac:dyDescent="0.2">
      <c r="B37" s="84" t="s">
        <v>20</v>
      </c>
      <c r="C37" s="84"/>
      <c r="D37" s="24">
        <v>788.6</v>
      </c>
      <c r="E37" s="74"/>
      <c r="G37" s="74"/>
    </row>
    <row r="38" spans="2:7" x14ac:dyDescent="0.2">
      <c r="B38" s="84" t="s">
        <v>21</v>
      </c>
      <c r="C38" s="84"/>
      <c r="D38" s="24">
        <v>691.6</v>
      </c>
      <c r="E38" s="74"/>
      <c r="G38" s="74"/>
    </row>
    <row r="39" spans="2:7" x14ac:dyDescent="0.2">
      <c r="B39" s="84" t="s">
        <v>22</v>
      </c>
      <c r="C39" s="84"/>
      <c r="D39" s="30">
        <v>252.5</v>
      </c>
      <c r="E39" s="74"/>
      <c r="G39" s="74"/>
    </row>
    <row r="40" spans="2:7" ht="15.75" x14ac:dyDescent="0.25">
      <c r="B40" s="85"/>
      <c r="C40" s="85"/>
      <c r="D40" s="25">
        <v>1732.7</v>
      </c>
      <c r="E40" s="74"/>
      <c r="G40" s="74"/>
    </row>
    <row r="41" spans="2:7" ht="15.75" hidden="1" customHeight="1" x14ac:dyDescent="0.2">
      <c r="B41" s="82" t="s">
        <v>23</v>
      </c>
      <c r="C41" s="85"/>
      <c r="D41" s="2">
        <v>0</v>
      </c>
      <c r="E41" s="74"/>
      <c r="G41" s="74"/>
    </row>
    <row r="42" spans="2:7" ht="30" hidden="1" customHeight="1" x14ac:dyDescent="0.2">
      <c r="B42" s="84" t="s">
        <v>24</v>
      </c>
      <c r="C42" s="84"/>
      <c r="D42" s="24">
        <v>0</v>
      </c>
      <c r="E42" s="74"/>
      <c r="G42" s="74"/>
    </row>
    <row r="43" spans="2:7" ht="30" hidden="1" customHeight="1" x14ac:dyDescent="0.2">
      <c r="B43" s="84" t="s">
        <v>25</v>
      </c>
      <c r="C43" s="84"/>
      <c r="D43" s="24">
        <v>0</v>
      </c>
      <c r="E43" s="74"/>
      <c r="G43" s="74"/>
    </row>
    <row r="44" spans="2:7" ht="30" hidden="1" customHeight="1" x14ac:dyDescent="0.2">
      <c r="B44" s="84" t="s">
        <v>26</v>
      </c>
      <c r="C44" s="84"/>
      <c r="D44" s="24">
        <v>0</v>
      </c>
      <c r="E44" s="74"/>
      <c r="G44" s="74"/>
    </row>
    <row r="45" spans="2:7" ht="15.75" hidden="1" customHeight="1" x14ac:dyDescent="0.25">
      <c r="B45" s="85"/>
      <c r="C45" s="85"/>
      <c r="D45" s="25">
        <v>0</v>
      </c>
      <c r="E45" s="74"/>
      <c r="G45" s="74"/>
    </row>
    <row r="46" spans="2:7" ht="15.75" hidden="1" customHeight="1" x14ac:dyDescent="0.2">
      <c r="B46" s="82" t="s">
        <v>27</v>
      </c>
      <c r="C46" s="85"/>
      <c r="D46" s="24">
        <v>0</v>
      </c>
      <c r="E46" s="74"/>
      <c r="G46" s="74"/>
    </row>
    <row r="47" spans="2:7" ht="15.75" x14ac:dyDescent="0.25">
      <c r="B47" s="82" t="s">
        <v>69</v>
      </c>
      <c r="C47" s="85"/>
      <c r="D47" s="25">
        <v>158430.9</v>
      </c>
      <c r="E47" s="74"/>
      <c r="G47" s="74"/>
    </row>
    <row r="48" spans="2:7" ht="15.75" x14ac:dyDescent="0.2">
      <c r="B48" s="82" t="s">
        <v>28</v>
      </c>
      <c r="C48" s="85"/>
      <c r="E48" s="74"/>
      <c r="G48" s="74"/>
    </row>
    <row r="49" spans="2:7" x14ac:dyDescent="0.2">
      <c r="B49" s="84" t="s">
        <v>29</v>
      </c>
      <c r="C49" s="84"/>
      <c r="D49" s="24">
        <v>60000</v>
      </c>
      <c r="E49" s="74"/>
      <c r="G49" s="74"/>
    </row>
    <row r="50" spans="2:7" x14ac:dyDescent="0.2">
      <c r="B50" s="84" t="s">
        <v>30</v>
      </c>
      <c r="C50" s="84"/>
      <c r="D50" s="88">
        <v>-13091.1</v>
      </c>
      <c r="E50" s="74"/>
      <c r="G50" s="74"/>
    </row>
    <row r="51" spans="2:7" ht="15.75" x14ac:dyDescent="0.25">
      <c r="B51" s="84"/>
      <c r="C51" s="84"/>
      <c r="D51" s="26">
        <v>46908.9</v>
      </c>
      <c r="E51" s="74"/>
      <c r="G51" s="74"/>
    </row>
    <row r="52" spans="2:7" ht="16.5" thickBot="1" x14ac:dyDescent="0.3">
      <c r="B52" s="82" t="s">
        <v>70</v>
      </c>
      <c r="C52" s="83" t="s">
        <v>72</v>
      </c>
      <c r="D52" s="86">
        <v>205339.8</v>
      </c>
      <c r="E52" s="74"/>
      <c r="G52" s="74"/>
    </row>
    <row r="53" spans="2:7" ht="6.75" customHeight="1" thickTop="1" x14ac:dyDescent="0.2">
      <c r="G53" s="74"/>
    </row>
    <row r="54" spans="2:7" x14ac:dyDescent="0.2">
      <c r="B54" s="2" t="s">
        <v>127</v>
      </c>
      <c r="D54" s="20"/>
    </row>
    <row r="78" spans="2:4" x14ac:dyDescent="0.2">
      <c r="B78" s="78"/>
      <c r="C78" s="78"/>
      <c r="D78" s="78"/>
    </row>
    <row r="79" spans="2:4" x14ac:dyDescent="0.2">
      <c r="B79" s="78"/>
      <c r="C79" s="78"/>
      <c r="D79" s="78"/>
    </row>
  </sheetData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tabSelected="1" zoomScale="85" zoomScaleNormal="85" workbookViewId="0">
      <pane xSplit="2" ySplit="7" topLeftCell="C8" activePane="bottomRight" state="frozen"/>
      <selection pane="topRight" activeCell="F1" sqref="F1"/>
      <selection pane="bottomLeft" activeCell="A6" sqref="A6"/>
      <selection pane="bottomRight" activeCell="G11" sqref="G11"/>
    </sheetView>
  </sheetViews>
  <sheetFormatPr baseColWidth="10" defaultRowHeight="15" x14ac:dyDescent="0.2"/>
  <cols>
    <col min="1" max="1" width="3" style="2" customWidth="1"/>
    <col min="2" max="2" width="69.5703125" style="2" customWidth="1"/>
    <col min="3" max="3" width="7.5703125" style="2" bestFit="1" customWidth="1"/>
    <col min="4" max="4" width="15.42578125" style="2" customWidth="1"/>
    <col min="5" max="16384" width="11.42578125" style="2"/>
  </cols>
  <sheetData>
    <row r="2" spans="2:9" ht="18" x14ac:dyDescent="0.25">
      <c r="B2" s="92" t="s">
        <v>123</v>
      </c>
      <c r="C2" s="92"/>
      <c r="D2" s="92"/>
    </row>
    <row r="3" spans="2:9" ht="18" x14ac:dyDescent="0.25">
      <c r="B3" s="92" t="s">
        <v>75</v>
      </c>
      <c r="C3" s="92"/>
      <c r="D3" s="92"/>
    </row>
    <row r="4" spans="2:9" ht="18" x14ac:dyDescent="0.25">
      <c r="B4" s="92" t="s">
        <v>131</v>
      </c>
      <c r="C4" s="92"/>
      <c r="D4" s="92"/>
    </row>
    <row r="5" spans="2:9" x14ac:dyDescent="0.2">
      <c r="B5" s="93" t="s">
        <v>73</v>
      </c>
      <c r="C5" s="93"/>
      <c r="D5" s="93"/>
    </row>
    <row r="6" spans="2:9" ht="6.75" customHeight="1" x14ac:dyDescent="0.2"/>
    <row r="7" spans="2:9" ht="15.75" x14ac:dyDescent="0.25">
      <c r="D7" s="41" t="s">
        <v>132</v>
      </c>
    </row>
    <row r="8" spans="2:9" ht="15.75" x14ac:dyDescent="0.2">
      <c r="B8" s="82" t="s">
        <v>31</v>
      </c>
    </row>
    <row r="9" spans="2:9" x14ac:dyDescent="0.2">
      <c r="B9" s="84" t="s">
        <v>33</v>
      </c>
      <c r="C9" s="2" t="s">
        <v>72</v>
      </c>
      <c r="D9" s="24">
        <v>7655.1</v>
      </c>
      <c r="E9" s="74"/>
      <c r="G9" s="74"/>
    </row>
    <row r="10" spans="2:9" x14ac:dyDescent="0.2">
      <c r="B10" s="84" t="s">
        <v>35</v>
      </c>
      <c r="D10" s="24">
        <v>636.20000000000005</v>
      </c>
      <c r="E10" s="74"/>
      <c r="G10" s="74"/>
    </row>
    <row r="11" spans="2:9" x14ac:dyDescent="0.2">
      <c r="B11" s="84" t="s">
        <v>37</v>
      </c>
      <c r="D11" s="24">
        <v>120.1</v>
      </c>
      <c r="E11" s="74"/>
      <c r="G11" s="74"/>
      <c r="H11" s="76"/>
      <c r="I11" s="77"/>
    </row>
    <row r="12" spans="2:9" hidden="1" x14ac:dyDescent="0.2">
      <c r="B12" s="84" t="s">
        <v>39</v>
      </c>
      <c r="D12" s="24">
        <v>0</v>
      </c>
      <c r="E12" s="74"/>
      <c r="G12" s="74"/>
    </row>
    <row r="13" spans="2:9" x14ac:dyDescent="0.2">
      <c r="B13" s="84" t="s">
        <v>41</v>
      </c>
      <c r="D13" s="89">
        <v>0</v>
      </c>
      <c r="E13" s="74"/>
      <c r="G13" s="74"/>
    </row>
    <row r="14" spans="2:9" x14ac:dyDescent="0.2">
      <c r="B14" s="84" t="s">
        <v>43</v>
      </c>
      <c r="D14" s="24">
        <v>116.5</v>
      </c>
      <c r="E14" s="74"/>
      <c r="G14" s="74"/>
    </row>
    <row r="15" spans="2:9" hidden="1" x14ac:dyDescent="0.2">
      <c r="B15" s="84" t="s">
        <v>45</v>
      </c>
      <c r="D15" s="24">
        <v>0</v>
      </c>
      <c r="E15" s="74"/>
      <c r="G15" s="74"/>
    </row>
    <row r="16" spans="2:9" x14ac:dyDescent="0.2">
      <c r="B16" s="84" t="s">
        <v>47</v>
      </c>
      <c r="D16" s="30">
        <v>209.6</v>
      </c>
      <c r="E16" s="74"/>
      <c r="G16" s="74"/>
    </row>
    <row r="17" spans="2:7" ht="15.75" x14ac:dyDescent="0.25">
      <c r="B17" s="85"/>
      <c r="D17" s="25">
        <v>8737.5</v>
      </c>
      <c r="E17" s="74"/>
      <c r="G17" s="74"/>
    </row>
    <row r="18" spans="2:7" ht="15.75" x14ac:dyDescent="0.2">
      <c r="B18" s="82" t="s">
        <v>50</v>
      </c>
      <c r="D18" s="24"/>
      <c r="E18" s="74"/>
      <c r="G18" s="74"/>
    </row>
    <row r="19" spans="2:7" x14ac:dyDescent="0.2">
      <c r="B19" s="84" t="s">
        <v>49</v>
      </c>
      <c r="D19" s="24">
        <v>3301</v>
      </c>
      <c r="E19" s="74"/>
      <c r="G19" s="74"/>
    </row>
    <row r="20" spans="2:7" x14ac:dyDescent="0.2">
      <c r="B20" s="84" t="s">
        <v>52</v>
      </c>
      <c r="D20" s="24">
        <v>116.3</v>
      </c>
      <c r="E20" s="74"/>
      <c r="G20" s="74"/>
    </row>
    <row r="21" spans="2:7" hidden="1" x14ac:dyDescent="0.2">
      <c r="B21" s="84" t="s">
        <v>54</v>
      </c>
      <c r="D21" s="24">
        <v>0</v>
      </c>
      <c r="E21" s="74"/>
      <c r="G21" s="74"/>
    </row>
    <row r="22" spans="2:7" hidden="1" x14ac:dyDescent="0.2">
      <c r="B22" s="84" t="s">
        <v>56</v>
      </c>
      <c r="D22" s="24">
        <v>0</v>
      </c>
      <c r="E22" s="74"/>
      <c r="G22" s="74"/>
    </row>
    <row r="23" spans="2:7" hidden="1" x14ac:dyDescent="0.2">
      <c r="B23" s="84" t="s">
        <v>45</v>
      </c>
      <c r="D23" s="24">
        <v>0</v>
      </c>
      <c r="E23" s="74"/>
      <c r="G23" s="74"/>
    </row>
    <row r="24" spans="2:7" x14ac:dyDescent="0.2">
      <c r="B24" s="84" t="s">
        <v>47</v>
      </c>
      <c r="D24" s="30">
        <v>5.9</v>
      </c>
      <c r="E24" s="74"/>
      <c r="G24" s="74"/>
    </row>
    <row r="25" spans="2:7" ht="15.75" x14ac:dyDescent="0.25">
      <c r="B25" s="85"/>
      <c r="D25" s="25">
        <v>3423.2</v>
      </c>
      <c r="E25" s="74"/>
      <c r="G25" s="74"/>
    </row>
    <row r="26" spans="2:7" ht="15.75" x14ac:dyDescent="0.25">
      <c r="B26" s="82" t="s">
        <v>59</v>
      </c>
      <c r="D26" s="26">
        <v>1266</v>
      </c>
      <c r="E26" s="74"/>
      <c r="G26" s="74"/>
    </row>
    <row r="27" spans="2:7" ht="15.75" x14ac:dyDescent="0.25">
      <c r="B27" s="82" t="s">
        <v>74</v>
      </c>
      <c r="D27" s="25">
        <v>4048.3</v>
      </c>
      <c r="E27" s="74"/>
      <c r="G27" s="74"/>
    </row>
    <row r="28" spans="2:7" ht="15.75" x14ac:dyDescent="0.2">
      <c r="B28" s="82" t="s">
        <v>60</v>
      </c>
      <c r="D28" s="24"/>
      <c r="E28" s="74"/>
      <c r="G28" s="74"/>
    </row>
    <row r="29" spans="2:7" x14ac:dyDescent="0.2">
      <c r="B29" s="84" t="s">
        <v>61</v>
      </c>
      <c r="D29" s="24">
        <v>5657.1</v>
      </c>
      <c r="E29" s="74"/>
      <c r="G29" s="74"/>
    </row>
    <row r="30" spans="2:7" x14ac:dyDescent="0.2">
      <c r="B30" s="84" t="s">
        <v>62</v>
      </c>
      <c r="D30" s="24">
        <v>4837.6000000000004</v>
      </c>
      <c r="E30" s="74"/>
      <c r="G30" s="74"/>
    </row>
    <row r="31" spans="2:7" x14ac:dyDescent="0.2">
      <c r="B31" s="84" t="s">
        <v>63</v>
      </c>
      <c r="D31" s="30">
        <v>1329.9</v>
      </c>
      <c r="E31" s="74"/>
      <c r="G31" s="74"/>
    </row>
    <row r="32" spans="2:7" ht="15.75" x14ac:dyDescent="0.25">
      <c r="B32" s="84"/>
      <c r="D32" s="90">
        <v>11824.6</v>
      </c>
      <c r="E32" s="74"/>
      <c r="G32" s="74"/>
    </row>
    <row r="33" spans="2:7" ht="15.75" x14ac:dyDescent="0.25">
      <c r="B33" s="82" t="s">
        <v>128</v>
      </c>
      <c r="D33" s="25">
        <v>-7776.3</v>
      </c>
      <c r="E33" s="74"/>
      <c r="G33" s="74"/>
    </row>
    <row r="34" spans="2:7" ht="15.75" hidden="1" x14ac:dyDescent="0.25">
      <c r="B34" s="82" t="s">
        <v>65</v>
      </c>
      <c r="D34" s="26">
        <v>0</v>
      </c>
      <c r="E34" s="74"/>
      <c r="G34" s="74"/>
    </row>
    <row r="35" spans="2:7" x14ac:dyDescent="0.2">
      <c r="B35" s="84" t="s">
        <v>66</v>
      </c>
      <c r="D35" s="24">
        <v>0.7</v>
      </c>
      <c r="E35" s="74"/>
      <c r="G35" s="74"/>
    </row>
    <row r="36" spans="2:7" ht="15.75" x14ac:dyDescent="0.25">
      <c r="B36" s="82" t="s">
        <v>129</v>
      </c>
      <c r="C36" s="1"/>
      <c r="D36" s="91">
        <v>-7775.6</v>
      </c>
      <c r="E36" s="74"/>
      <c r="G36" s="74"/>
    </row>
    <row r="37" spans="2:7" hidden="1" x14ac:dyDescent="0.2">
      <c r="B37" s="84" t="s">
        <v>67</v>
      </c>
      <c r="D37" s="30">
        <v>0</v>
      </c>
      <c r="E37" s="74"/>
      <c r="G37" s="74"/>
    </row>
    <row r="38" spans="2:7" ht="16.5" thickBot="1" x14ac:dyDescent="0.3">
      <c r="B38" s="82" t="s">
        <v>130</v>
      </c>
      <c r="C38" s="1" t="s">
        <v>72</v>
      </c>
      <c r="D38" s="86">
        <v>-7775.6</v>
      </c>
      <c r="E38" s="74"/>
      <c r="G38" s="74"/>
    </row>
    <row r="39" spans="2:7" ht="12.75" customHeight="1" thickTop="1" x14ac:dyDescent="0.2"/>
    <row r="40" spans="2:7" x14ac:dyDescent="0.2">
      <c r="D40" s="20"/>
    </row>
  </sheetData>
  <mergeCells count="4">
    <mergeCell ref="B2:D2"/>
    <mergeCell ref="B3:D3"/>
    <mergeCell ref="B4:D4"/>
    <mergeCell ref="B5:D5"/>
  </mergeCells>
  <pageMargins left="0.7" right="0.7" top="0.75" bottom="0.75" header="0.3" footer="0.3"/>
  <pageSetup scale="86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zoomScale="70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M18" sqref="M18"/>
    </sheetView>
  </sheetViews>
  <sheetFormatPr baseColWidth="10" defaultRowHeight="15" x14ac:dyDescent="0.2"/>
  <cols>
    <col min="1" max="1" width="3" style="4" customWidth="1"/>
    <col min="2" max="2" width="92.28515625" style="4" customWidth="1"/>
    <col min="3" max="3" width="4.42578125" style="4" customWidth="1"/>
    <col min="4" max="4" width="4.85546875" style="4" hidden="1" customWidth="1"/>
    <col min="5" max="5" width="6.5703125" style="4" hidden="1" customWidth="1"/>
    <col min="6" max="6" width="7.5703125" style="4" bestFit="1" customWidth="1"/>
    <col min="7" max="7" width="15" style="4" bestFit="1" customWidth="1"/>
    <col min="8" max="8" width="7.5703125" style="4" bestFit="1" customWidth="1"/>
    <col min="9" max="9" width="13.140625" style="4" bestFit="1" customWidth="1"/>
    <col min="10" max="16384" width="11.42578125" style="4"/>
  </cols>
  <sheetData>
    <row r="2" spans="2:10" ht="15.75" x14ac:dyDescent="0.25">
      <c r="B2" s="1" t="s">
        <v>71</v>
      </c>
    </row>
    <row r="3" spans="2:10" x14ac:dyDescent="0.2">
      <c r="B3" s="2" t="s">
        <v>76</v>
      </c>
    </row>
    <row r="4" spans="2:10" x14ac:dyDescent="0.2">
      <c r="B4" s="2" t="s">
        <v>73</v>
      </c>
    </row>
    <row r="5" spans="2:10" ht="15.75" x14ac:dyDescent="0.25">
      <c r="D5" s="10"/>
      <c r="E5" s="10"/>
      <c r="F5" s="10"/>
      <c r="G5" s="40" t="e">
        <f>+#REF!</f>
        <v>#REF!</v>
      </c>
      <c r="H5" s="41"/>
      <c r="I5" s="41" t="e">
        <f>+#REF!</f>
        <v>#REF!</v>
      </c>
    </row>
    <row r="6" spans="2:10" ht="15.75" x14ac:dyDescent="0.2">
      <c r="B6" s="5" t="s">
        <v>77</v>
      </c>
      <c r="D6" s="14"/>
      <c r="E6" s="13"/>
      <c r="F6" s="10"/>
      <c r="G6" s="10"/>
      <c r="H6" s="2"/>
      <c r="I6" s="2"/>
    </row>
    <row r="7" spans="2:10" x14ac:dyDescent="0.2">
      <c r="B7" s="7" t="s">
        <v>78</v>
      </c>
      <c r="D7" s="13"/>
      <c r="E7" s="14" t="s">
        <v>32</v>
      </c>
      <c r="F7" s="10" t="s">
        <v>72</v>
      </c>
      <c r="G7" s="15">
        <f>+ER!D38</f>
        <v>-7775.6</v>
      </c>
      <c r="H7" s="2" t="s">
        <v>72</v>
      </c>
      <c r="I7" s="24"/>
    </row>
    <row r="8" spans="2:10" x14ac:dyDescent="0.2">
      <c r="B8" s="7" t="s">
        <v>79</v>
      </c>
      <c r="D8" s="13"/>
      <c r="E8" s="14" t="s">
        <v>34</v>
      </c>
      <c r="F8" s="10"/>
      <c r="G8" s="15"/>
      <c r="H8" s="2"/>
      <c r="I8" s="24"/>
    </row>
    <row r="9" spans="2:10" x14ac:dyDescent="0.2">
      <c r="B9" s="7" t="s">
        <v>80</v>
      </c>
      <c r="D9" s="13"/>
      <c r="E9" s="14" t="s">
        <v>36</v>
      </c>
      <c r="F9" s="10"/>
      <c r="G9" s="15"/>
      <c r="H9" s="2"/>
      <c r="I9" s="24"/>
    </row>
    <row r="10" spans="2:10" x14ac:dyDescent="0.2">
      <c r="B10" s="7" t="s">
        <v>81</v>
      </c>
      <c r="D10" s="13"/>
      <c r="E10" s="14" t="s">
        <v>38</v>
      </c>
      <c r="F10" s="10"/>
      <c r="G10" s="15"/>
      <c r="H10" s="2"/>
      <c r="I10" s="24"/>
    </row>
    <row r="11" spans="2:10" x14ac:dyDescent="0.2">
      <c r="B11" s="7" t="s">
        <v>63</v>
      </c>
      <c r="D11" s="13"/>
      <c r="E11" s="14" t="s">
        <v>40</v>
      </c>
      <c r="F11" s="10"/>
      <c r="G11" s="15"/>
      <c r="H11" s="2"/>
      <c r="I11" s="24"/>
    </row>
    <row r="12" spans="2:10" x14ac:dyDescent="0.2">
      <c r="B12" s="7" t="s">
        <v>82</v>
      </c>
      <c r="D12" s="13"/>
      <c r="E12" s="14" t="s">
        <v>42</v>
      </c>
      <c r="F12" s="10"/>
      <c r="G12" s="15"/>
      <c r="H12" s="2"/>
      <c r="I12" s="24"/>
    </row>
    <row r="13" spans="2:10" x14ac:dyDescent="0.2">
      <c r="B13" s="7" t="s">
        <v>83</v>
      </c>
      <c r="D13" s="13"/>
      <c r="E13" s="14" t="s">
        <v>44</v>
      </c>
      <c r="F13" s="10"/>
      <c r="G13" s="15"/>
      <c r="H13" s="2"/>
      <c r="I13" s="24"/>
    </row>
    <row r="14" spans="2:10" x14ac:dyDescent="0.2">
      <c r="B14" s="7" t="s">
        <v>84</v>
      </c>
      <c r="D14" s="13"/>
      <c r="E14" s="14" t="s">
        <v>46</v>
      </c>
      <c r="F14" s="10"/>
      <c r="G14" s="15"/>
      <c r="H14" s="2"/>
      <c r="I14" s="24"/>
    </row>
    <row r="15" spans="2:10" ht="15.75" x14ac:dyDescent="0.25">
      <c r="B15" s="21" t="s">
        <v>85</v>
      </c>
      <c r="D15" s="13"/>
      <c r="E15" s="13"/>
      <c r="F15" s="10"/>
      <c r="G15" s="17"/>
      <c r="H15" s="1"/>
      <c r="I15" s="25"/>
      <c r="J15" s="8"/>
    </row>
    <row r="16" spans="2:10" ht="15.75" x14ac:dyDescent="0.2">
      <c r="B16" s="69" t="s">
        <v>86</v>
      </c>
      <c r="C16" s="70"/>
      <c r="D16" s="69"/>
      <c r="E16" s="71"/>
      <c r="F16" s="70"/>
      <c r="G16" s="72" t="e">
        <f>+BG!#REF!-BG!D14</f>
        <v>#REF!</v>
      </c>
      <c r="H16" s="2"/>
      <c r="I16" s="2"/>
    </row>
    <row r="17" spans="2:9" x14ac:dyDescent="0.2">
      <c r="B17" s="7" t="s">
        <v>87</v>
      </c>
      <c r="D17" s="13"/>
      <c r="E17" s="14" t="s">
        <v>48</v>
      </c>
      <c r="F17" s="10"/>
      <c r="G17" s="15" t="e">
        <f>+BG!#REF!-BG!D19</f>
        <v>#REF!</v>
      </c>
      <c r="H17" s="2"/>
      <c r="I17" s="24"/>
    </row>
    <row r="18" spans="2:9" x14ac:dyDescent="0.2">
      <c r="B18" s="69" t="s">
        <v>88</v>
      </c>
      <c r="C18" s="70"/>
      <c r="D18" s="73"/>
      <c r="E18" s="69" t="s">
        <v>51</v>
      </c>
      <c r="F18" s="70"/>
      <c r="G18" s="72" t="e">
        <f>+BG!D28-BG!#REF!</f>
        <v>#REF!</v>
      </c>
      <c r="H18" s="2"/>
      <c r="I18" s="24"/>
    </row>
    <row r="19" spans="2:9" x14ac:dyDescent="0.2">
      <c r="B19" s="7" t="s">
        <v>89</v>
      </c>
      <c r="D19" s="13"/>
      <c r="E19" s="14" t="s">
        <v>53</v>
      </c>
      <c r="F19" s="10"/>
      <c r="G19" s="15" t="e">
        <f>+BG!D34-BG!#REF!+BG!D40-BG!#REF!</f>
        <v>#REF!</v>
      </c>
      <c r="H19" s="2"/>
      <c r="I19" s="24"/>
    </row>
    <row r="20" spans="2:9" x14ac:dyDescent="0.2">
      <c r="B20" s="7" t="s">
        <v>56</v>
      </c>
      <c r="D20" s="13"/>
      <c r="E20" s="14" t="s">
        <v>55</v>
      </c>
      <c r="F20" s="10"/>
      <c r="G20" s="15"/>
      <c r="H20" s="2"/>
      <c r="I20" s="24"/>
    </row>
    <row r="21" spans="2:9" x14ac:dyDescent="0.2">
      <c r="B21" s="7" t="s">
        <v>45</v>
      </c>
      <c r="D21" s="13"/>
      <c r="E21" s="14" t="s">
        <v>57</v>
      </c>
      <c r="F21" s="10"/>
      <c r="G21" s="15"/>
      <c r="H21" s="2"/>
      <c r="I21" s="24"/>
    </row>
    <row r="22" spans="2:9" x14ac:dyDescent="0.2">
      <c r="B22" s="7" t="s">
        <v>47</v>
      </c>
      <c r="D22" s="13"/>
      <c r="E22" s="14" t="s">
        <v>58</v>
      </c>
      <c r="F22" s="10"/>
      <c r="G22" s="16"/>
      <c r="H22" s="2"/>
      <c r="I22" s="30"/>
    </row>
    <row r="23" spans="2:9" ht="15.75" x14ac:dyDescent="0.25">
      <c r="B23" s="23" t="s">
        <v>90</v>
      </c>
      <c r="D23" s="13"/>
      <c r="E23" s="13"/>
      <c r="F23" s="10"/>
      <c r="G23" s="17" t="e">
        <f>SUM(G7:G22)</f>
        <v>#REF!</v>
      </c>
      <c r="H23" s="1"/>
      <c r="I23" s="25"/>
    </row>
    <row r="24" spans="2:9" ht="15.75" x14ac:dyDescent="0.25">
      <c r="B24" s="6"/>
      <c r="D24" s="13"/>
      <c r="E24" s="13"/>
      <c r="F24" s="10"/>
      <c r="G24" s="17"/>
      <c r="H24" s="1"/>
      <c r="I24" s="25"/>
    </row>
    <row r="25" spans="2:9" ht="15.75" x14ac:dyDescent="0.25">
      <c r="B25" s="5" t="s">
        <v>91</v>
      </c>
      <c r="D25" s="11"/>
      <c r="E25" s="13"/>
      <c r="F25" s="10"/>
      <c r="G25" s="18"/>
      <c r="H25" s="1"/>
      <c r="I25" s="26"/>
    </row>
    <row r="26" spans="2:9" x14ac:dyDescent="0.2">
      <c r="B26" s="4" t="s">
        <v>92</v>
      </c>
      <c r="D26" s="13"/>
      <c r="E26" s="13"/>
      <c r="F26" s="10"/>
      <c r="G26" s="15" t="e">
        <f>+BG!#REF!-BG!D13+BG!#REF!-BG!D18+BG!#REF!-BG!D12</f>
        <v>#REF!</v>
      </c>
      <c r="H26" s="2"/>
      <c r="I26" s="2"/>
    </row>
    <row r="27" spans="2:9" ht="15.75" x14ac:dyDescent="0.25">
      <c r="B27" s="4" t="s">
        <v>93</v>
      </c>
      <c r="D27" s="13"/>
      <c r="E27" s="13"/>
      <c r="F27" s="10"/>
      <c r="G27" s="15" t="e">
        <f>+BG!#REF!-BG!D22</f>
        <v>#REF!</v>
      </c>
      <c r="H27" s="2"/>
      <c r="I27" s="27"/>
    </row>
    <row r="28" spans="2:9" x14ac:dyDescent="0.2">
      <c r="B28" s="4" t="s">
        <v>94</v>
      </c>
      <c r="D28" s="13"/>
      <c r="E28" s="13"/>
      <c r="F28" s="10"/>
      <c r="G28" s="15"/>
      <c r="H28" s="2"/>
      <c r="I28" s="2"/>
    </row>
    <row r="29" spans="2:9" ht="15.75" x14ac:dyDescent="0.2">
      <c r="B29" s="4" t="s">
        <v>95</v>
      </c>
      <c r="D29" s="11"/>
      <c r="E29" s="13"/>
      <c r="F29" s="10"/>
      <c r="G29" s="15" t="e">
        <f>+BG!#REF!-BG!D17</f>
        <v>#REF!</v>
      </c>
      <c r="H29" s="2"/>
      <c r="I29" s="2"/>
    </row>
    <row r="30" spans="2:9" x14ac:dyDescent="0.2">
      <c r="B30" s="4" t="s">
        <v>96</v>
      </c>
      <c r="D30" s="13"/>
      <c r="E30" s="14"/>
      <c r="F30" s="10"/>
      <c r="G30" s="16"/>
      <c r="H30" s="2"/>
      <c r="I30" s="30"/>
    </row>
    <row r="31" spans="2:9" ht="15.75" x14ac:dyDescent="0.25">
      <c r="B31" s="5" t="s">
        <v>97</v>
      </c>
      <c r="D31" s="13"/>
      <c r="E31" s="14"/>
      <c r="F31" s="10"/>
      <c r="G31" s="18" t="e">
        <f>SUM(G26:G30)</f>
        <v>#REF!</v>
      </c>
      <c r="H31" s="2"/>
      <c r="I31" s="24"/>
    </row>
    <row r="32" spans="2:9" x14ac:dyDescent="0.2">
      <c r="B32" s="7"/>
      <c r="D32" s="13"/>
      <c r="E32" s="14" t="s">
        <v>64</v>
      </c>
      <c r="F32" s="10"/>
      <c r="G32" s="15"/>
      <c r="H32" s="2"/>
      <c r="I32" s="24"/>
    </row>
    <row r="33" spans="2:9" ht="15.75" x14ac:dyDescent="0.25">
      <c r="B33" s="5" t="s">
        <v>98</v>
      </c>
      <c r="D33" s="13"/>
      <c r="E33" s="14"/>
      <c r="F33" s="10"/>
      <c r="G33" s="18"/>
      <c r="H33" s="26"/>
      <c r="I33" s="26"/>
    </row>
    <row r="34" spans="2:9" x14ac:dyDescent="0.2">
      <c r="B34" s="4" t="s">
        <v>99</v>
      </c>
      <c r="D34" s="13"/>
      <c r="E34" s="13"/>
      <c r="F34" s="10"/>
      <c r="G34" s="15" t="e">
        <f>+BG!D29-BG!#REF!+BG!D30-BG!#REF!+BG!D31-BG!#REF!</f>
        <v>#REF!</v>
      </c>
      <c r="H34" s="2"/>
      <c r="I34" s="2"/>
    </row>
    <row r="35" spans="2:9" ht="15.75" x14ac:dyDescent="0.25">
      <c r="B35" s="4" t="s">
        <v>41</v>
      </c>
      <c r="D35" s="13"/>
      <c r="E35" s="13"/>
      <c r="F35" s="10"/>
      <c r="G35" s="15" t="e">
        <f>+BG!D32-BG!#REF!</f>
        <v>#REF!</v>
      </c>
      <c r="H35" s="2"/>
      <c r="I35" s="27"/>
    </row>
    <row r="36" spans="2:9" x14ac:dyDescent="0.2">
      <c r="B36" s="4" t="s">
        <v>65</v>
      </c>
      <c r="D36" s="13"/>
      <c r="E36" s="13"/>
      <c r="F36" s="10"/>
      <c r="G36" s="15"/>
      <c r="H36" s="2"/>
      <c r="I36" s="2"/>
    </row>
    <row r="37" spans="2:9" ht="15.75" x14ac:dyDescent="0.25">
      <c r="B37" s="4" t="s">
        <v>100</v>
      </c>
      <c r="D37" s="11"/>
      <c r="E37" s="13"/>
      <c r="F37" s="10"/>
      <c r="G37" s="15" t="e">
        <f>+BG!D33-BG!#REF!</f>
        <v>#REF!</v>
      </c>
      <c r="H37" s="1"/>
      <c r="I37" s="26"/>
    </row>
    <row r="38" spans="2:9" ht="15.75" x14ac:dyDescent="0.2">
      <c r="B38" s="4" t="s">
        <v>101</v>
      </c>
      <c r="D38" s="12"/>
      <c r="E38" s="13"/>
      <c r="F38" s="10"/>
      <c r="G38" s="16" t="e">
        <f>+BG!D49-BG!#REF!</f>
        <v>#REF!</v>
      </c>
      <c r="H38" s="2"/>
      <c r="I38" s="3"/>
    </row>
    <row r="39" spans="2:9" ht="15.75" x14ac:dyDescent="0.25">
      <c r="B39" s="5" t="s">
        <v>102</v>
      </c>
      <c r="D39" s="11"/>
      <c r="E39" s="13"/>
      <c r="F39" s="10"/>
      <c r="G39" s="18" t="e">
        <f>SUM(G34:G38)</f>
        <v>#REF!</v>
      </c>
      <c r="H39" s="1"/>
      <c r="I39" s="26"/>
    </row>
    <row r="40" spans="2:9" x14ac:dyDescent="0.2">
      <c r="B40" s="22" t="s">
        <v>103</v>
      </c>
      <c r="D40" s="13"/>
      <c r="E40" s="13"/>
      <c r="F40" s="10"/>
      <c r="G40" s="15" t="e">
        <f>+G23+G31+G39</f>
        <v>#REF!</v>
      </c>
      <c r="H40" s="2"/>
      <c r="I40" s="2"/>
    </row>
    <row r="41" spans="2:9" ht="15.75" x14ac:dyDescent="0.25">
      <c r="B41" s="23" t="s">
        <v>104</v>
      </c>
      <c r="D41" s="13"/>
      <c r="E41" s="13"/>
      <c r="F41" s="10"/>
      <c r="G41" s="39" t="e">
        <f>+BG!#REF!</f>
        <v>#REF!</v>
      </c>
      <c r="H41" s="1"/>
      <c r="I41" s="28"/>
    </row>
    <row r="42" spans="2:9" ht="15.75" x14ac:dyDescent="0.25">
      <c r="B42" s="23" t="s">
        <v>105</v>
      </c>
      <c r="D42" s="13"/>
      <c r="E42" s="13"/>
      <c r="F42" s="19" t="s">
        <v>72</v>
      </c>
      <c r="G42" s="17" t="e">
        <f>+G40+G41</f>
        <v>#REF!</v>
      </c>
      <c r="H42" s="1" t="s">
        <v>72</v>
      </c>
      <c r="I42" s="27"/>
    </row>
    <row r="43" spans="2:9" x14ac:dyDescent="0.2">
      <c r="B43" s="6"/>
      <c r="D43" s="13"/>
      <c r="E43" s="13"/>
      <c r="F43" s="10"/>
      <c r="G43" s="10"/>
      <c r="H43" s="2"/>
      <c r="I43" s="2"/>
    </row>
    <row r="44" spans="2:9" ht="15.75" x14ac:dyDescent="0.2">
      <c r="B44" s="5"/>
      <c r="D44" s="13"/>
      <c r="E44" s="13"/>
    </row>
    <row r="45" spans="2:9" x14ac:dyDescent="0.2">
      <c r="G45" s="29" t="e">
        <f>+G42-BG!D11</f>
        <v>#REF!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opLeftCell="A4" zoomScaleNormal="100" workbookViewId="0">
      <selection activeCell="B26" sqref="B26"/>
    </sheetView>
  </sheetViews>
  <sheetFormatPr baseColWidth="10" defaultRowHeight="15" x14ac:dyDescent="0.25"/>
  <cols>
    <col min="1" max="1" width="18.42578125" style="34" customWidth="1"/>
    <col min="2" max="2" width="40.5703125" style="34" customWidth="1"/>
    <col min="3" max="3" width="6.7109375" style="34" customWidth="1"/>
    <col min="4" max="4" width="12.7109375" style="42" bestFit="1" customWidth="1"/>
    <col min="5" max="5" width="11.5703125" style="34" bestFit="1" customWidth="1"/>
    <col min="6" max="6" width="13" style="34" customWidth="1"/>
    <col min="7" max="7" width="12.7109375" style="42" bestFit="1" customWidth="1"/>
    <col min="8" max="8" width="11.5703125" style="34" bestFit="1" customWidth="1"/>
    <col min="9" max="9" width="13.42578125" style="34" customWidth="1"/>
    <col min="10" max="10" width="12.7109375" style="42" bestFit="1" customWidth="1"/>
    <col min="11" max="16384" width="11.42578125" style="34"/>
  </cols>
  <sheetData>
    <row r="1" spans="2:11" ht="12" customHeight="1" x14ac:dyDescent="0.25"/>
    <row r="2" spans="2:11" ht="15.75" x14ac:dyDescent="0.25">
      <c r="B2" s="1" t="s">
        <v>71</v>
      </c>
      <c r="C2" s="1"/>
    </row>
    <row r="3" spans="2:11" ht="15.75" x14ac:dyDescent="0.25">
      <c r="B3" s="2" t="s">
        <v>106</v>
      </c>
      <c r="C3" s="2"/>
    </row>
    <row r="4" spans="2:11" ht="15.75" x14ac:dyDescent="0.25">
      <c r="B4" s="2" t="s">
        <v>73</v>
      </c>
      <c r="C4" s="2"/>
    </row>
    <row r="5" spans="2:11" ht="5.25" customHeight="1" x14ac:dyDescent="0.25"/>
    <row r="6" spans="2:11" s="33" customFormat="1" ht="14.25" x14ac:dyDescent="0.2">
      <c r="B6" s="31" t="s">
        <v>107</v>
      </c>
      <c r="C6" s="31"/>
      <c r="D6" s="36" t="s">
        <v>110</v>
      </c>
      <c r="E6" s="32" t="s">
        <v>108</v>
      </c>
      <c r="F6" s="32" t="s">
        <v>109</v>
      </c>
      <c r="G6" s="36" t="s">
        <v>110</v>
      </c>
      <c r="H6" s="32" t="s">
        <v>108</v>
      </c>
      <c r="I6" s="32" t="s">
        <v>109</v>
      </c>
      <c r="J6" s="36" t="s">
        <v>110</v>
      </c>
      <c r="K6" s="32"/>
    </row>
    <row r="7" spans="2:11" x14ac:dyDescent="0.25">
      <c r="D7" s="37">
        <v>2014</v>
      </c>
      <c r="E7" s="35"/>
      <c r="F7" s="35"/>
      <c r="G7" s="37" t="e">
        <f>+#REF!</f>
        <v>#REF!</v>
      </c>
      <c r="H7" s="35"/>
      <c r="I7" s="35"/>
      <c r="J7" s="38" t="e">
        <f>+#REF!</f>
        <v>#REF!</v>
      </c>
    </row>
    <row r="8" spans="2:11" ht="8.25" customHeight="1" x14ac:dyDescent="0.25"/>
    <row r="9" spans="2:11" ht="15.75" x14ac:dyDescent="0.25">
      <c r="B9" s="43" t="s">
        <v>28</v>
      </c>
      <c r="E9" s="44"/>
      <c r="F9" s="44"/>
      <c r="G9" s="45"/>
      <c r="H9" s="44"/>
      <c r="I9" s="44"/>
      <c r="J9" s="45"/>
    </row>
    <row r="10" spans="2:11" x14ac:dyDescent="0.25">
      <c r="B10" s="34" t="s">
        <v>29</v>
      </c>
      <c r="D10" s="46">
        <v>60000</v>
      </c>
      <c r="E10" s="44"/>
      <c r="F10" s="44"/>
      <c r="G10" s="47" t="e">
        <f>+BG!#REF!</f>
        <v>#REF!</v>
      </c>
      <c r="H10" s="44"/>
      <c r="I10" s="44"/>
      <c r="J10" s="47">
        <f>+BG!D49</f>
        <v>60000</v>
      </c>
    </row>
    <row r="11" spans="2:11" x14ac:dyDescent="0.25">
      <c r="B11" s="34" t="s">
        <v>111</v>
      </c>
      <c r="E11" s="44"/>
      <c r="F11" s="44"/>
      <c r="G11" s="45"/>
      <c r="H11" s="44"/>
      <c r="I11" s="44"/>
      <c r="J11" s="47"/>
    </row>
    <row r="12" spans="2:11" x14ac:dyDescent="0.25">
      <c r="B12" s="34" t="s">
        <v>112</v>
      </c>
      <c r="E12" s="44"/>
      <c r="F12" s="44"/>
      <c r="G12" s="45"/>
      <c r="H12" s="44"/>
      <c r="I12" s="44"/>
      <c r="J12" s="47"/>
    </row>
    <row r="13" spans="2:11" x14ac:dyDescent="0.25">
      <c r="B13" s="34" t="s">
        <v>113</v>
      </c>
      <c r="E13" s="44"/>
      <c r="F13" s="44"/>
      <c r="G13" s="45"/>
      <c r="H13" s="44"/>
      <c r="I13" s="44"/>
      <c r="J13" s="47"/>
    </row>
    <row r="14" spans="2:11" x14ac:dyDescent="0.25">
      <c r="B14" s="34" t="s">
        <v>114</v>
      </c>
      <c r="E14" s="44"/>
      <c r="F14" s="44"/>
      <c r="G14" s="45"/>
      <c r="H14" s="44"/>
      <c r="I14" s="44"/>
      <c r="J14" s="47"/>
    </row>
    <row r="15" spans="2:11" x14ac:dyDescent="0.25">
      <c r="B15" s="34" t="s">
        <v>115</v>
      </c>
      <c r="C15" s="48"/>
      <c r="D15" s="49">
        <v>-3874.3312799999999</v>
      </c>
      <c r="E15" s="50" t="e">
        <f>IF(ER!#REF!&gt;0,ER!#REF!,0)</f>
        <v>#REF!</v>
      </c>
      <c r="F15" s="50" t="e">
        <f>IF(ER!#REF!&lt;0,ER!#REF!,0)</f>
        <v>#REF!</v>
      </c>
      <c r="G15" s="51" t="e">
        <f>SUM(D15:F15)</f>
        <v>#REF!</v>
      </c>
      <c r="H15" s="50">
        <f>IF(ER!D38&gt;0,ER!D38,0)</f>
        <v>0</v>
      </c>
      <c r="I15" s="50">
        <f>IF(ER!D38&lt;0,ER!D38,0)</f>
        <v>-7775.6</v>
      </c>
      <c r="J15" s="52" t="e">
        <f>SUM(G15:I15)</f>
        <v>#REF!</v>
      </c>
    </row>
    <row r="16" spans="2:11" x14ac:dyDescent="0.25">
      <c r="C16" s="66" t="s">
        <v>72</v>
      </c>
      <c r="D16" s="46">
        <f t="shared" ref="D16:I16" si="0">SUM(D10:D15)</f>
        <v>56125.668720000001</v>
      </c>
      <c r="E16" s="47" t="e">
        <f t="shared" si="0"/>
        <v>#REF!</v>
      </c>
      <c r="F16" s="47" t="e">
        <f t="shared" si="0"/>
        <v>#REF!</v>
      </c>
      <c r="G16" s="47" t="e">
        <f t="shared" si="0"/>
        <v>#REF!</v>
      </c>
      <c r="H16" s="47">
        <f t="shared" si="0"/>
        <v>0</v>
      </c>
      <c r="I16" s="53">
        <f t="shared" si="0"/>
        <v>-7775.6</v>
      </c>
      <c r="J16" s="47" t="e">
        <f>SUM(J10:J15)</f>
        <v>#REF!</v>
      </c>
    </row>
    <row r="17" spans="2:10" ht="15.75" x14ac:dyDescent="0.25">
      <c r="B17" s="43" t="s">
        <v>116</v>
      </c>
      <c r="C17" s="66"/>
      <c r="E17" s="44"/>
      <c r="F17" s="44"/>
      <c r="G17" s="45"/>
      <c r="H17" s="44"/>
      <c r="I17" s="44"/>
      <c r="J17" s="47"/>
    </row>
    <row r="18" spans="2:10" x14ac:dyDescent="0.25">
      <c r="B18" s="34" t="s">
        <v>117</v>
      </c>
      <c r="C18" s="66"/>
      <c r="E18" s="44"/>
      <c r="F18" s="44"/>
      <c r="G18" s="45"/>
      <c r="H18" s="44"/>
      <c r="I18" s="44"/>
      <c r="J18" s="47"/>
    </row>
    <row r="19" spans="2:10" x14ac:dyDescent="0.25">
      <c r="B19" s="34" t="s">
        <v>118</v>
      </c>
      <c r="C19" s="66"/>
      <c r="E19" s="44"/>
      <c r="F19" s="44"/>
      <c r="G19" s="45"/>
      <c r="H19" s="44"/>
      <c r="I19" s="44"/>
      <c r="J19" s="47"/>
    </row>
    <row r="20" spans="2:10" x14ac:dyDescent="0.25">
      <c r="B20" s="34" t="s">
        <v>119</v>
      </c>
      <c r="C20" s="67"/>
      <c r="D20" s="54"/>
      <c r="E20" s="55"/>
      <c r="F20" s="55"/>
      <c r="G20" s="56"/>
      <c r="H20" s="55"/>
      <c r="I20" s="55"/>
      <c r="J20" s="52"/>
    </row>
    <row r="21" spans="2:10" x14ac:dyDescent="0.25">
      <c r="C21" s="68" t="s">
        <v>72</v>
      </c>
      <c r="D21" s="57">
        <f t="shared" ref="D21:I21" si="1">SUM(D17:D20)</f>
        <v>0</v>
      </c>
      <c r="E21" s="58">
        <f t="shared" si="1"/>
        <v>0</v>
      </c>
      <c r="F21" s="58">
        <f t="shared" si="1"/>
        <v>0</v>
      </c>
      <c r="G21" s="58">
        <f t="shared" si="1"/>
        <v>0</v>
      </c>
      <c r="H21" s="58">
        <f t="shared" si="1"/>
        <v>0</v>
      </c>
      <c r="I21" s="58">
        <f t="shared" si="1"/>
        <v>0</v>
      </c>
      <c r="J21" s="58">
        <f>SUM(J17:J20)</f>
        <v>0</v>
      </c>
    </row>
    <row r="22" spans="2:10" ht="15.75" x14ac:dyDescent="0.25">
      <c r="B22" s="43" t="s">
        <v>120</v>
      </c>
      <c r="C22" s="66" t="s">
        <v>72</v>
      </c>
      <c r="D22" s="46">
        <f>+D21+D16</f>
        <v>56125.668720000001</v>
      </c>
      <c r="E22" s="59" t="e">
        <f t="shared" ref="E22:J22" si="2">+E21+E16</f>
        <v>#REF!</v>
      </c>
      <c r="F22" s="44" t="e">
        <f t="shared" si="2"/>
        <v>#REF!</v>
      </c>
      <c r="G22" s="47" t="e">
        <f t="shared" si="2"/>
        <v>#REF!</v>
      </c>
      <c r="H22" s="44">
        <f t="shared" si="2"/>
        <v>0</v>
      </c>
      <c r="I22" s="60">
        <f t="shared" si="2"/>
        <v>-7775.6</v>
      </c>
      <c r="J22" s="47" t="e">
        <f t="shared" si="2"/>
        <v>#REF!</v>
      </c>
    </row>
    <row r="23" spans="2:10" ht="7.5" customHeight="1" x14ac:dyDescent="0.25">
      <c r="C23" s="66"/>
    </row>
    <row r="24" spans="2:10" x14ac:dyDescent="0.25">
      <c r="B24" s="42" t="s">
        <v>121</v>
      </c>
      <c r="C24" s="66" t="s">
        <v>72</v>
      </c>
      <c r="D24" s="61">
        <f>IF(D22&gt;0,(D22*1000/D25)," ")</f>
        <v>0.93542781200000003</v>
      </c>
      <c r="G24" s="61" t="e">
        <f>IF(G22&gt;0,(G22*1000/G25)," ")</f>
        <v>#REF!</v>
      </c>
      <c r="J24" s="62" t="e">
        <f>IF(J22&gt;0,(J22*1000/J25)," ")</f>
        <v>#REF!</v>
      </c>
    </row>
    <row r="25" spans="2:10" x14ac:dyDescent="0.25">
      <c r="B25" s="63" t="s">
        <v>122</v>
      </c>
      <c r="D25" s="64">
        <v>60000000</v>
      </c>
      <c r="E25" s="65"/>
      <c r="F25" s="65"/>
      <c r="G25" s="64">
        <v>60000000</v>
      </c>
      <c r="H25" s="65"/>
      <c r="I25" s="65"/>
      <c r="J25" s="64">
        <v>60000000</v>
      </c>
    </row>
  </sheetData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BG</vt:lpstr>
      <vt:lpstr>ER</vt:lpstr>
      <vt:lpstr>FE</vt:lpstr>
      <vt:lpstr>CP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Fuentes</dc:creator>
  <cp:lastModifiedBy>Daniel Fortunato Garcia</cp:lastModifiedBy>
  <cp:lastPrinted>2017-10-19T21:25:36Z</cp:lastPrinted>
  <dcterms:created xsi:type="dcterms:W3CDTF">2015-01-08T22:22:21Z</dcterms:created>
  <dcterms:modified xsi:type="dcterms:W3CDTF">2017-10-19T22:55:54Z</dcterms:modified>
</cp:coreProperties>
</file>